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1 кв.21 Свете" sheetId="1" r:id="rId1"/>
    <sheet name="1 кв.21" sheetId="2" r:id="rId2"/>
    <sheet name="4 кв.20 Свете" sheetId="3" r:id="rId3"/>
    <sheet name="4 кв.20" sheetId="4" r:id="rId4"/>
    <sheet name="3 кв.20 Артуру" sheetId="5" r:id="rId5"/>
    <sheet name="3 кв.20" sheetId="6" r:id="rId6"/>
    <sheet name="2 кв.20 Артуру" sheetId="7" r:id="rId7"/>
    <sheet name="2 кв.20" sheetId="8" r:id="rId8"/>
    <sheet name="1 кв.20 Артуру" sheetId="9" r:id="rId9"/>
    <sheet name="1 кв.20" sheetId="10" r:id="rId10"/>
    <sheet name="4 кв.19" sheetId="11" r:id="rId11"/>
  </sheets>
  <definedNames>
    <definedName name="_xlnm.Print_Area" localSheetId="9">'1 кв.20'!$A$1:$E$30</definedName>
    <definedName name="_xlnm.Print_Area" localSheetId="8">'1 кв.20 Артуру'!$A$1:$E$30</definedName>
    <definedName name="_xlnm.Print_Area" localSheetId="1">'1 кв.21'!$A$1:$E$30</definedName>
    <definedName name="_xlnm.Print_Area" localSheetId="0">'1 кв.21 Свете'!$A$1:$E$30</definedName>
    <definedName name="_xlnm.Print_Area" localSheetId="7">'2 кв.20'!$A$1:$E$30</definedName>
    <definedName name="_xlnm.Print_Area" localSheetId="6">'2 кв.20 Артуру'!$A$1:$E$30</definedName>
    <definedName name="_xlnm.Print_Area" localSheetId="5">'3 кв.20'!$A$1:$E$30</definedName>
    <definedName name="_xlnm.Print_Area" localSheetId="4">'3 кв.20 Артуру'!$A$1:$E$30</definedName>
    <definedName name="_xlnm.Print_Area" localSheetId="10">'4 кв.19'!$A$1:$E$30</definedName>
    <definedName name="_xlnm.Print_Area" localSheetId="3">'4 кв.20'!$A$2:$E$30</definedName>
    <definedName name="_xlnm.Print_Area" localSheetId="2">'4 кв.20 Свете'!$A$1:$E$30</definedName>
  </definedNames>
  <calcPr fullCalcOnLoad="1"/>
</workbook>
</file>

<file path=xl/comments10.xml><?xml version="1.0" encoding="utf-8"?>
<comments xmlns="http://schemas.openxmlformats.org/spreadsheetml/2006/main">
  <authors>
    <author>Кравцова Елена Ивановна</author>
    <author>Елена Ивановна</author>
  </authors>
  <commentList>
    <comment ref="D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Молчанова Оля=50, Галаган =10</t>
        </r>
      </text>
    </comment>
    <comment ref="C8" authorId="1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ж/д. Северный 12,  Лыжная база 50 кВт</t>
        </r>
      </text>
    </comment>
    <comment ref="D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Спецстройинвест, Харлов +5,5 гараж</t>
        </r>
      </text>
    </comment>
    <comment ref="C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стр. площ. Ромащенко</t>
        </r>
      </text>
    </comment>
    <comment ref="D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Медведев</t>
        </r>
      </text>
    </comment>
    <comment ref="C12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ушли 5,06 кВт</t>
        </r>
      </text>
    </comment>
    <comment ref="C15" authorId="1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2кв. 20кВ - торговый павильон+3 Волков</t>
        </r>
      </text>
    </comment>
    <comment ref="C16" authorId="1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стр. площ. ДСК, (15кВт)
кап.рем. СМУ (15кВт)+15 ДСК;-3 ссип; +ж.дома Гаг. 9 (116,8)</t>
        </r>
      </text>
    </comment>
    <comment ref="C20" authorId="1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2 кв. 2 гаража по 3,0</t>
        </r>
      </text>
    </comment>
    <comment ref="C21" authorId="1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+20,5 Полар</t>
        </r>
      </text>
    </comment>
    <comment ref="C23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7 кВт МТС</t>
        </r>
      </text>
    </comment>
    <comment ref="D23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Акадо</t>
        </r>
      </text>
    </comment>
    <comment ref="C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Самаров 10 и Марков 10 стр. площ. ИЖД, 3 Павлавский, Яблон. 7 кВт</t>
        </r>
      </text>
    </comment>
  </commentList>
</comments>
</file>

<file path=xl/comments11.xml><?xml version="1.0" encoding="utf-8"?>
<comments xmlns="http://schemas.openxmlformats.org/spreadsheetml/2006/main">
  <authors>
    <author>Елена Ивановна</author>
    <author>Кравцова Елена Ивановна</author>
  </authors>
  <commentList>
    <comment ref="C16" authorId="0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стр. площ. ДСК, (15кВт)
кап.рем. СМУ (15кВт)+15 ДСК;-3 ссип; +ж.дома Гаг. 9 (116,8)</t>
        </r>
      </text>
    </comment>
    <comment ref="C8" authorId="0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ж/д. Северный 12,  Лыжная база 50 кВт</t>
        </r>
      </text>
    </comment>
    <comment ref="C20" authorId="0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2 кв. 2 гаража по 3,0</t>
        </r>
      </text>
    </comment>
    <comment ref="C15" authorId="0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2кв. 20кВ - торговый павильон+3 Волков</t>
        </r>
      </text>
    </comment>
    <comment ref="C21" authorId="0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+20,5 Полар</t>
        </r>
      </text>
    </comment>
    <comment ref="C12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ушли 5,06 кВт</t>
        </r>
      </text>
    </comment>
    <comment ref="C25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Самаров 10 и Марков 10 стр. площ. ИЖД, 3 Павлавский, Яблон. 7 кВт</t>
        </r>
      </text>
    </comment>
    <comment ref="C10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стр. площ. Ромащенко</t>
        </r>
      </text>
    </comment>
    <comment ref="C23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7 кВт МТС</t>
        </r>
      </text>
    </comment>
    <comment ref="D8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Спецстройинвест</t>
        </r>
      </text>
    </comment>
    <comment ref="D23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Акадо</t>
        </r>
      </text>
    </comment>
    <comment ref="D6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Молчанова Оля</t>
        </r>
      </text>
    </comment>
    <comment ref="D10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Медведев</t>
        </r>
      </text>
    </comment>
  </commentList>
</comments>
</file>

<file path=xl/comments2.xml><?xml version="1.0" encoding="utf-8"?>
<comments xmlns="http://schemas.openxmlformats.org/spreadsheetml/2006/main">
  <authors>
    <author>Кравцова Елена Ивановна</author>
  </authors>
  <commentList>
    <comment ref="D10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ТБ-2</t>
        </r>
      </text>
    </comment>
    <comment ref="D25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Макаров (+5) и Самаров(+5)</t>
        </r>
      </text>
    </comment>
    <comment ref="D15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Меняйло НИ</t>
        </r>
      </text>
    </comment>
  </commentList>
</comments>
</file>

<file path=xl/comments4.xml><?xml version="1.0" encoding="utf-8"?>
<comments xmlns="http://schemas.openxmlformats.org/spreadsheetml/2006/main">
  <authors>
    <author>Кравцова Елена Ивановна</author>
    <author>Котул Татьяна Борисовна</author>
  </authors>
  <commentList>
    <comment ref="C6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10 кВт Галаган</t>
        </r>
      </text>
    </comment>
    <comment ref="C8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1) Харлов ув. Мощ. +5,5 гараж;
2) ДСК стр. площ. Центр единб. 3) Стр. дл. СОК</t>
        </r>
      </text>
    </comment>
    <comment ref="D10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Медведев, Чусовитин, Чесноков, Чеснокова гараж, Заза</t>
        </r>
      </text>
    </comment>
    <comment ref="C14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-29кВт ООО Тайм ув. Мощ. (50кВт)</t>
        </r>
      </text>
    </comment>
    <comment ref="C20" authorId="1">
      <text>
        <r>
          <rPr>
            <b/>
            <sz val="9"/>
            <rFont val="Tahoma"/>
            <family val="0"/>
          </rPr>
          <t>Котул Татьяна Борисовна:</t>
        </r>
        <r>
          <rPr>
            <sz val="9"/>
            <rFont val="Tahoma"/>
            <family val="0"/>
          </rPr>
          <t xml:space="preserve">
Знаменщиков -3, Козинский -5, Мишуто-7,</t>
        </r>
      </text>
    </comment>
  </commentList>
</comments>
</file>

<file path=xl/comments6.xml><?xml version="1.0" encoding="utf-8"?>
<comments xmlns="http://schemas.openxmlformats.org/spreadsheetml/2006/main">
  <authors>
    <author>Кравцова Елена Ивановна</author>
    <author>Котул Татьяна Борисовна</author>
  </authors>
  <commentList>
    <comment ref="C6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10 кВт Галаган</t>
        </r>
      </text>
    </comment>
    <comment ref="D6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Молчанова ОП.</t>
        </r>
      </text>
    </comment>
    <comment ref="C8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1) Харлов ув. Мощ. +5,5 гараж;
2) ДСК стр. площ. Центр единб.</t>
        </r>
      </text>
    </comment>
    <comment ref="D8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стр. площ СОК</t>
        </r>
      </text>
    </comment>
    <comment ref="D10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Медведев, гараж</t>
        </r>
      </text>
    </comment>
    <comment ref="C14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-29кВт ООО Тайм ув. Мощ. (50кВт)</t>
        </r>
      </text>
    </comment>
    <comment ref="D23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Акадо- аннулировано сентябрь 2020</t>
        </r>
      </text>
    </comment>
    <comment ref="C20" authorId="1">
      <text>
        <r>
          <rPr>
            <b/>
            <sz val="9"/>
            <rFont val="Tahoma"/>
            <family val="0"/>
          </rPr>
          <t>Котул Татьяна Борисовна:</t>
        </r>
        <r>
          <rPr>
            <sz val="9"/>
            <rFont val="Tahoma"/>
            <family val="0"/>
          </rPr>
          <t xml:space="preserve">
Знаменщиков -3, Козинский -5, Мишуто-7,</t>
        </r>
      </text>
    </comment>
  </commentList>
</comments>
</file>

<file path=xl/comments8.xml><?xml version="1.0" encoding="utf-8"?>
<comments xmlns="http://schemas.openxmlformats.org/spreadsheetml/2006/main">
  <authors>
    <author>Кравцова Елена Ивановна</author>
  </authors>
  <commentList>
    <comment ref="C6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10 кВт Галаган</t>
        </r>
      </text>
    </comment>
    <comment ref="D6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Галаган подкл. 2кв.2020</t>
        </r>
      </text>
    </comment>
    <comment ref="C14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-29кВт ООО Тайм ув. Мощ. (50кВт)</t>
        </r>
      </text>
    </comment>
    <comment ref="C8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1) Харлов ув. Мощ. +5,5 гараж;
2) ДСК стр. площ. Центр единб.</t>
        </r>
      </text>
    </comment>
    <comment ref="D8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стр. площ СОК</t>
        </r>
      </text>
    </comment>
    <comment ref="D10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Медведев, гараж</t>
        </r>
      </text>
    </comment>
    <comment ref="D23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Акадо</t>
        </r>
      </text>
    </comment>
  </commentList>
</comments>
</file>

<file path=xl/sharedStrings.xml><?xml version="1.0" encoding="utf-8"?>
<sst xmlns="http://schemas.openxmlformats.org/spreadsheetml/2006/main" count="341" uniqueCount="39">
  <si>
    <t>№ п/п</t>
  </si>
  <si>
    <t>Наименование трансформаторной подстанции.     Полная мощность, кВА</t>
  </si>
  <si>
    <t>Объем свободной для технологического присоединения потребителей трансформаторной мощности, кВт</t>
  </si>
  <si>
    <r>
      <t xml:space="preserve">объем свободной для технологического присоединения потребителей трансформаторной мощности (по </t>
    </r>
    <r>
      <rPr>
        <sz val="10"/>
        <rFont val="Arial"/>
        <family val="2"/>
      </rPr>
      <t>lll кат надежности), кВт</t>
    </r>
  </si>
  <si>
    <t>Мощность, зарезервированная на технические присоединения, которые еще не выполнены, кВт</t>
  </si>
  <si>
    <t>ИТОГО:</t>
  </si>
  <si>
    <t>ЗТП-10, 2х250</t>
  </si>
  <si>
    <t>ЗТП-19, 1х250</t>
  </si>
  <si>
    <t>ЗТП-20, 2х630</t>
  </si>
  <si>
    <t>ЗТП-21, 2х400</t>
  </si>
  <si>
    <t>ЗТП-25, 1х100</t>
  </si>
  <si>
    <t>ЗТП-26, 2х400</t>
  </si>
  <si>
    <t>ЗТП-27, 2х250</t>
  </si>
  <si>
    <t>ЗТП-28, 2х400</t>
  </si>
  <si>
    <t>КТП-33, 1х400</t>
  </si>
  <si>
    <t>КТП-35, 1х250</t>
  </si>
  <si>
    <t>ЗТП-36, 1х400</t>
  </si>
  <si>
    <t>ЗТП-49, 2х400</t>
  </si>
  <si>
    <t>КТП-57, 1х250</t>
  </si>
  <si>
    <t>КТП-60, 1х160</t>
  </si>
  <si>
    <t>ТП-8, 1х250</t>
  </si>
  <si>
    <t>ТП-31, 1х250</t>
  </si>
  <si>
    <t>ТП-37, 1х250</t>
  </si>
  <si>
    <t>ЗТП-39, 2х400</t>
  </si>
  <si>
    <t>ТП-48, 2х400</t>
  </si>
  <si>
    <t>ЗТП-22, 2х400</t>
  </si>
  <si>
    <t>ТП-33н, 2х630</t>
  </si>
  <si>
    <t>ТП-58, 1х250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</si>
  <si>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IV </t>
    </r>
    <r>
      <rPr>
        <sz val="10"/>
        <rFont val="Arial Cyr"/>
        <family val="0"/>
      </rPr>
      <t xml:space="preserve">квартал 2019 года.        </t>
    </r>
  </si>
  <si>
    <t>Главный энергетик</t>
  </si>
  <si>
    <t>А.В. Губин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</si>
  <si>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 </t>
    </r>
    <r>
      <rPr>
        <sz val="10"/>
        <rFont val="Arial Cyr"/>
        <family val="0"/>
      </rPr>
      <t xml:space="preserve">квартал 2020 года.        </t>
    </r>
  </si>
  <si>
    <t>сверить по тп мощность в договорах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</si>
  <si>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II </t>
    </r>
    <r>
      <rPr>
        <sz val="10"/>
        <rFont val="Arial Cyr"/>
        <family val="0"/>
      </rPr>
      <t xml:space="preserve">квартал 2020 года.        </t>
    </r>
  </si>
  <si>
    <t>Инженер по энергоснабжению</t>
  </si>
  <si>
    <t>С.В. Медяник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</si>
  <si>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III  </t>
    </r>
    <r>
      <rPr>
        <sz val="10"/>
        <rFont val="Arial Cyr"/>
        <family val="0"/>
      </rPr>
      <t xml:space="preserve">квартал 2020 года.        </t>
    </r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</si>
  <si>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IV  </t>
    </r>
    <r>
      <rPr>
        <sz val="10"/>
        <rFont val="Arial Cyr"/>
        <family val="0"/>
      </rPr>
      <t xml:space="preserve">квартал 2020 года.        </t>
    </r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</si>
  <si>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  </t>
    </r>
    <r>
      <rPr>
        <sz val="10"/>
        <rFont val="Arial Cyr"/>
        <family val="0"/>
      </rPr>
      <t xml:space="preserve">квартал 2021 года.       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</si>
</sst>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2">
    <font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 horizontal="right"/>
    </xf>
    <xf numFmtId="172" fontId="3" fillId="0" borderId="0" xfId="0" applyNumberFormat="1" applyFont="1" applyAlignment="1">
      <alignment horizontal="center"/>
    </xf>
    <xf numFmtId="0" fontId="0" fillId="0" borderId="10" xfId="0" applyFill="1" applyBorder="1" applyAlignment="1">
      <alignment/>
    </xf>
    <xf numFmtId="172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172" fontId="0" fillId="14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25" t="s">
        <v>38</v>
      </c>
      <c r="B1" s="25"/>
      <c r="C1" s="25"/>
      <c r="D1" s="25"/>
      <c r="E1" s="25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7">
        <f>155.26+8+3.27-3-10</f>
        <v>153.53</v>
      </c>
      <c r="D6" s="21">
        <v>0</v>
      </c>
      <c r="E6" s="11">
        <f t="shared" si="0"/>
        <v>153.53</v>
      </c>
    </row>
    <row r="7" spans="1:5" ht="12.75">
      <c r="A7" s="2">
        <v>4</v>
      </c>
      <c r="B7" s="1" t="s">
        <v>9</v>
      </c>
      <c r="C7" s="17">
        <v>69.5</v>
      </c>
      <c r="D7" s="17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7">
        <f>334.9-50-5.5-10+40-150</f>
        <v>159.39999999999998</v>
      </c>
      <c r="D8" s="21">
        <v>0</v>
      </c>
      <c r="E8" s="11">
        <f t="shared" si="0"/>
        <v>159.39999999999998</v>
      </c>
    </row>
    <row r="9" spans="1:5" ht="12.75">
      <c r="A9" s="2">
        <v>6</v>
      </c>
      <c r="B9" s="1" t="s">
        <v>10</v>
      </c>
      <c r="C9" s="17">
        <v>77.9</v>
      </c>
      <c r="D9" s="17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7">
        <v>407.87</v>
      </c>
      <c r="D10" s="18">
        <v>315</v>
      </c>
      <c r="E10" s="11">
        <f t="shared" si="0"/>
        <v>92.87</v>
      </c>
    </row>
    <row r="11" spans="1:5" ht="12.75">
      <c r="A11" s="2">
        <v>8</v>
      </c>
      <c r="B11" s="1" t="s">
        <v>12</v>
      </c>
      <c r="C11" s="17">
        <v>280</v>
      </c>
      <c r="D11" s="17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7">
        <f>376+5.06</f>
        <v>381.06</v>
      </c>
      <c r="D12" s="17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7">
        <v>60</v>
      </c>
      <c r="D13" s="17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7">
        <f>186.5-29</f>
        <v>157.5</v>
      </c>
      <c r="D14" s="17">
        <v>0</v>
      </c>
      <c r="E14" s="11">
        <f t="shared" si="0"/>
        <v>157.5</v>
      </c>
    </row>
    <row r="15" spans="1:5" ht="12.75">
      <c r="A15" s="2">
        <v>12</v>
      </c>
      <c r="B15" s="1" t="s">
        <v>16</v>
      </c>
      <c r="C15" s="17">
        <f>360.5-20+3</f>
        <v>343.5</v>
      </c>
      <c r="D15" s="17">
        <v>15</v>
      </c>
      <c r="E15" s="11">
        <f t="shared" si="0"/>
        <v>328.5</v>
      </c>
    </row>
    <row r="16" spans="1:5" ht="12.75">
      <c r="A16" s="2">
        <v>13</v>
      </c>
      <c r="B16" s="1" t="s">
        <v>23</v>
      </c>
      <c r="C16" s="17">
        <f>406.97-15-15+15-3+116.8</f>
        <v>505.77000000000004</v>
      </c>
      <c r="D16" s="17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7">
        <v>216.54</v>
      </c>
      <c r="D17" s="17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7">
        <v>120</v>
      </c>
      <c r="D18" s="17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7">
        <v>104</v>
      </c>
      <c r="D19" s="17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7">
        <f>182-6-3-5-7</f>
        <v>161</v>
      </c>
      <c r="D20" s="17">
        <v>0</v>
      </c>
      <c r="E20" s="11">
        <f>C20</f>
        <v>161</v>
      </c>
    </row>
    <row r="21" spans="1:5" ht="12.75">
      <c r="A21" s="2">
        <v>18</v>
      </c>
      <c r="B21" s="8" t="s">
        <v>20</v>
      </c>
      <c r="C21" s="17">
        <f>190+20.5</f>
        <v>210.5</v>
      </c>
      <c r="D21" s="17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7">
        <v>200</v>
      </c>
      <c r="D22" s="17">
        <v>0</v>
      </c>
      <c r="E22" s="11">
        <f t="shared" si="0"/>
        <v>200</v>
      </c>
    </row>
    <row r="23" spans="1:5" ht="12.75">
      <c r="A23" s="11">
        <v>20</v>
      </c>
      <c r="B23" s="14" t="s">
        <v>22</v>
      </c>
      <c r="C23" s="17">
        <f>192.5-7</f>
        <v>185.5</v>
      </c>
      <c r="D23" s="21">
        <v>0</v>
      </c>
      <c r="E23" s="17">
        <f t="shared" si="0"/>
        <v>185.5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7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21">
        <f>5+5</f>
        <v>10</v>
      </c>
      <c r="E25" s="11">
        <f t="shared" si="0"/>
        <v>674</v>
      </c>
    </row>
    <row r="26" spans="2:5" ht="18.75" customHeight="1">
      <c r="B26" s="5" t="s">
        <v>5</v>
      </c>
      <c r="C26" s="7">
        <f>SUM(C4:C25)</f>
        <v>5073.69</v>
      </c>
      <c r="D26" s="7">
        <f>SUM(D4:D25)</f>
        <v>340</v>
      </c>
      <c r="E26" s="7">
        <f>SUM(E4:E25)</f>
        <v>4733.69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25" t="s">
        <v>31</v>
      </c>
      <c r="B1" s="25"/>
      <c r="C1" s="25"/>
      <c r="D1" s="25"/>
      <c r="E1" s="25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1">
        <f>155.26+8+3.27-3</f>
        <v>163.53</v>
      </c>
      <c r="D6" s="16">
        <f>50+10</f>
        <v>60</v>
      </c>
      <c r="E6" s="11">
        <f t="shared" si="0"/>
        <v>103.53</v>
      </c>
    </row>
    <row r="7" spans="1:5" ht="12.75">
      <c r="A7" s="2">
        <v>4</v>
      </c>
      <c r="B7" s="1" t="s">
        <v>9</v>
      </c>
      <c r="C7" s="11">
        <v>69.5</v>
      </c>
      <c r="D7" s="11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5">
        <f>334.9-50</f>
        <v>284.9</v>
      </c>
      <c r="D8" s="16">
        <f>40+5.5</f>
        <v>45.5</v>
      </c>
      <c r="E8" s="11">
        <f t="shared" si="0"/>
        <v>239.39999999999998</v>
      </c>
    </row>
    <row r="9" spans="1:5" ht="12.75">
      <c r="A9" s="2">
        <v>6</v>
      </c>
      <c r="B9" s="1" t="s">
        <v>10</v>
      </c>
      <c r="C9" s="11">
        <v>77.9</v>
      </c>
      <c r="D9" s="11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1">
        <f>392.87+15</f>
        <v>407.87</v>
      </c>
      <c r="D10" s="16">
        <v>3</v>
      </c>
      <c r="E10" s="11">
        <f t="shared" si="0"/>
        <v>404.87</v>
      </c>
    </row>
    <row r="11" spans="1:5" ht="12.75">
      <c r="A11" s="2">
        <v>8</v>
      </c>
      <c r="B11" s="1" t="s">
        <v>12</v>
      </c>
      <c r="C11" s="11">
        <v>280</v>
      </c>
      <c r="D11" s="11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1">
        <f>376+5.06</f>
        <v>381.06</v>
      </c>
      <c r="D12" s="11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1">
        <v>60</v>
      </c>
      <c r="D13" s="11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1">
        <v>186.5</v>
      </c>
      <c r="D14" s="11">
        <v>0</v>
      </c>
      <c r="E14" s="11">
        <f t="shared" si="0"/>
        <v>186.5</v>
      </c>
    </row>
    <row r="15" spans="1:5" ht="12.75">
      <c r="A15" s="2">
        <v>12</v>
      </c>
      <c r="B15" s="1" t="s">
        <v>16</v>
      </c>
      <c r="C15" s="11">
        <f>360.5-20+3</f>
        <v>343.5</v>
      </c>
      <c r="D15" s="11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1">
        <f>406.97-15-15+15-3+116.8</f>
        <v>505.77000000000004</v>
      </c>
      <c r="D16" s="11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1">
        <v>216.54</v>
      </c>
      <c r="D17" s="11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1">
        <v>120</v>
      </c>
      <c r="D18" s="11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1">
        <v>104</v>
      </c>
      <c r="D19" s="11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1">
        <f>182-6</f>
        <v>176</v>
      </c>
      <c r="D20" s="11">
        <v>0</v>
      </c>
      <c r="E20" s="11">
        <f>C20</f>
        <v>176</v>
      </c>
    </row>
    <row r="21" spans="1:5" ht="12.75">
      <c r="A21" s="2">
        <v>18</v>
      </c>
      <c r="B21" s="8" t="s">
        <v>20</v>
      </c>
      <c r="C21" s="11">
        <f>190+20.5</f>
        <v>210.5</v>
      </c>
      <c r="D21" s="11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1">
        <v>200</v>
      </c>
      <c r="D22" s="11">
        <v>0</v>
      </c>
      <c r="E22" s="11">
        <f t="shared" si="0"/>
        <v>200</v>
      </c>
    </row>
    <row r="23" spans="1:5" ht="12.75">
      <c r="A23" s="2">
        <v>20</v>
      </c>
      <c r="B23" s="8" t="s">
        <v>22</v>
      </c>
      <c r="C23" s="11">
        <f>192.5-7</f>
        <v>185.5</v>
      </c>
      <c r="D23" s="16">
        <v>20</v>
      </c>
      <c r="E23" s="11">
        <f t="shared" si="0"/>
        <v>165.5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5253.19</v>
      </c>
      <c r="D26" s="7">
        <f>SUM(D4:D25)</f>
        <v>128.5</v>
      </c>
      <c r="E26" s="7">
        <f>SUM(E4:E25)</f>
        <v>5124.69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29" ht="12.75">
      <c r="C29" t="s">
        <v>32</v>
      </c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SheetLayoutView="100" zoomScalePageLayoutView="0" workbookViewId="0" topLeftCell="A1">
      <selection activeCell="A1" sqref="A1:IV1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25" t="s">
        <v>28</v>
      </c>
      <c r="B1" s="25"/>
      <c r="C1" s="25"/>
      <c r="D1" s="25"/>
      <c r="E1" s="25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1">
        <f>155.26+8+3.27-3</f>
        <v>163.53</v>
      </c>
      <c r="D6" s="16">
        <v>50</v>
      </c>
      <c r="E6" s="11">
        <f t="shared" si="0"/>
        <v>113.53</v>
      </c>
    </row>
    <row r="7" spans="1:5" ht="12.75">
      <c r="A7" s="2">
        <v>4</v>
      </c>
      <c r="B7" s="1" t="s">
        <v>9</v>
      </c>
      <c r="C7" s="11">
        <v>69.5</v>
      </c>
      <c r="D7" s="11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5">
        <f>334.9-50</f>
        <v>284.9</v>
      </c>
      <c r="D8" s="16">
        <v>40</v>
      </c>
      <c r="E8" s="11">
        <f t="shared" si="0"/>
        <v>244.89999999999998</v>
      </c>
    </row>
    <row r="9" spans="1:5" ht="12.75">
      <c r="A9" s="2">
        <v>6</v>
      </c>
      <c r="B9" s="1" t="s">
        <v>10</v>
      </c>
      <c r="C9" s="11">
        <v>77.9</v>
      </c>
      <c r="D9" s="11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1">
        <f>392.87+15</f>
        <v>407.87</v>
      </c>
      <c r="D10" s="16">
        <v>3</v>
      </c>
      <c r="E10" s="11">
        <f t="shared" si="0"/>
        <v>404.87</v>
      </c>
    </row>
    <row r="11" spans="1:5" ht="12.75">
      <c r="A11" s="2">
        <v>8</v>
      </c>
      <c r="B11" s="1" t="s">
        <v>12</v>
      </c>
      <c r="C11" s="11">
        <v>280</v>
      </c>
      <c r="D11" s="11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1">
        <f>376+5.06</f>
        <v>381.06</v>
      </c>
      <c r="D12" s="11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1">
        <v>60</v>
      </c>
      <c r="D13" s="11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1">
        <v>186.5</v>
      </c>
      <c r="D14" s="11">
        <v>0</v>
      </c>
      <c r="E14" s="11">
        <f t="shared" si="0"/>
        <v>186.5</v>
      </c>
    </row>
    <row r="15" spans="1:5" ht="12.75">
      <c r="A15" s="2">
        <v>12</v>
      </c>
      <c r="B15" s="1" t="s">
        <v>16</v>
      </c>
      <c r="C15" s="11">
        <f>360.5-20+3</f>
        <v>343.5</v>
      </c>
      <c r="D15" s="11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1">
        <f>406.97-15-15+15-3+116.8</f>
        <v>505.77000000000004</v>
      </c>
      <c r="D16" s="11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1">
        <v>216.54</v>
      </c>
      <c r="D17" s="11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1">
        <v>120</v>
      </c>
      <c r="D18" s="11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1">
        <v>104</v>
      </c>
      <c r="D19" s="11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1">
        <f>182-6</f>
        <v>176</v>
      </c>
      <c r="D20" s="11">
        <v>0</v>
      </c>
      <c r="E20" s="11">
        <f>C20</f>
        <v>176</v>
      </c>
    </row>
    <row r="21" spans="1:5" ht="12.75">
      <c r="A21" s="2">
        <v>18</v>
      </c>
      <c r="B21" s="8" t="s">
        <v>20</v>
      </c>
      <c r="C21" s="11">
        <f>190+20.5</f>
        <v>210.5</v>
      </c>
      <c r="D21" s="11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1">
        <v>200</v>
      </c>
      <c r="D22" s="11">
        <v>0</v>
      </c>
      <c r="E22" s="11">
        <f t="shared" si="0"/>
        <v>200</v>
      </c>
    </row>
    <row r="23" spans="1:5" ht="12.75">
      <c r="A23" s="2">
        <v>20</v>
      </c>
      <c r="B23" s="8" t="s">
        <v>22</v>
      </c>
      <c r="C23" s="11">
        <f>192.5-7</f>
        <v>185.5</v>
      </c>
      <c r="D23" s="16">
        <v>20</v>
      </c>
      <c r="E23" s="11">
        <f t="shared" si="0"/>
        <v>165.5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5253.19</v>
      </c>
      <c r="D26" s="7">
        <f>SUM(D4:D25)</f>
        <v>113</v>
      </c>
      <c r="E26" s="7">
        <f>SUM(E4:E25)</f>
        <v>5140.19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SheetLayoutView="100" zoomScalePageLayoutView="0" workbookViewId="0" topLeftCell="A1">
      <selection activeCell="I9" sqref="I9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25" t="s">
        <v>38</v>
      </c>
      <c r="B1" s="25"/>
      <c r="C1" s="25"/>
      <c r="D1" s="25"/>
      <c r="E1" s="25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7">
        <f>155.26+8+3.27-3-10</f>
        <v>153.53</v>
      </c>
      <c r="D6" s="21">
        <v>0</v>
      </c>
      <c r="E6" s="11">
        <f t="shared" si="0"/>
        <v>153.53</v>
      </c>
    </row>
    <row r="7" spans="1:5" ht="12.75">
      <c r="A7" s="2">
        <v>4</v>
      </c>
      <c r="B7" s="1" t="s">
        <v>9</v>
      </c>
      <c r="C7" s="17">
        <v>69.5</v>
      </c>
      <c r="D7" s="17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7">
        <f>334.9-50-5.5-10+40-150</f>
        <v>159.39999999999998</v>
      </c>
      <c r="D8" s="21">
        <v>0</v>
      </c>
      <c r="E8" s="11">
        <f t="shared" si="0"/>
        <v>159.39999999999998</v>
      </c>
    </row>
    <row r="9" spans="1:5" ht="12.75">
      <c r="A9" s="2">
        <v>6</v>
      </c>
      <c r="B9" s="1" t="s">
        <v>10</v>
      </c>
      <c r="C9" s="17">
        <v>77.9</v>
      </c>
      <c r="D9" s="17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7">
        <v>407.87</v>
      </c>
      <c r="D10" s="16">
        <v>315</v>
      </c>
      <c r="E10" s="11">
        <f t="shared" si="0"/>
        <v>92.87</v>
      </c>
    </row>
    <row r="11" spans="1:5" ht="12.75">
      <c r="A11" s="2">
        <v>8</v>
      </c>
      <c r="B11" s="1" t="s">
        <v>12</v>
      </c>
      <c r="C11" s="17">
        <v>280</v>
      </c>
      <c r="D11" s="17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7">
        <f>376+5.06</f>
        <v>381.06</v>
      </c>
      <c r="D12" s="17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7">
        <v>60</v>
      </c>
      <c r="D13" s="17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7">
        <f>186.5-29</f>
        <v>157.5</v>
      </c>
      <c r="D14" s="17">
        <v>0</v>
      </c>
      <c r="E14" s="11">
        <f t="shared" si="0"/>
        <v>157.5</v>
      </c>
    </row>
    <row r="15" spans="1:5" ht="12.75">
      <c r="A15" s="2">
        <v>12</v>
      </c>
      <c r="B15" s="1" t="s">
        <v>16</v>
      </c>
      <c r="C15" s="17">
        <f>360.5-20+3</f>
        <v>343.5</v>
      </c>
      <c r="D15" s="15">
        <v>15</v>
      </c>
      <c r="E15" s="11">
        <f t="shared" si="0"/>
        <v>328.5</v>
      </c>
    </row>
    <row r="16" spans="1:5" ht="12.75">
      <c r="A16" s="2">
        <v>13</v>
      </c>
      <c r="B16" s="1" t="s">
        <v>23</v>
      </c>
      <c r="C16" s="17">
        <f>406.97-15-15+15-3+116.8</f>
        <v>505.77000000000004</v>
      </c>
      <c r="D16" s="17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7">
        <v>216.54</v>
      </c>
      <c r="D17" s="17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7">
        <v>120</v>
      </c>
      <c r="D18" s="17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7">
        <v>104</v>
      </c>
      <c r="D19" s="17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7">
        <f>182-6-3-5-7</f>
        <v>161</v>
      </c>
      <c r="D20" s="17">
        <v>0</v>
      </c>
      <c r="E20" s="11">
        <f>C20</f>
        <v>161</v>
      </c>
    </row>
    <row r="21" spans="1:5" ht="12.75">
      <c r="A21" s="2">
        <v>18</v>
      </c>
      <c r="B21" s="8" t="s">
        <v>20</v>
      </c>
      <c r="C21" s="17">
        <f>190+20.5</f>
        <v>210.5</v>
      </c>
      <c r="D21" s="17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7">
        <v>200</v>
      </c>
      <c r="D22" s="17">
        <v>0</v>
      </c>
      <c r="E22" s="11">
        <f t="shared" si="0"/>
        <v>200</v>
      </c>
    </row>
    <row r="23" spans="1:5" ht="12.75">
      <c r="A23" s="11">
        <v>20</v>
      </c>
      <c r="B23" s="14" t="s">
        <v>22</v>
      </c>
      <c r="C23" s="17">
        <f>192.5-7</f>
        <v>185.5</v>
      </c>
      <c r="D23" s="21">
        <v>0</v>
      </c>
      <c r="E23" s="17">
        <f t="shared" si="0"/>
        <v>185.5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26">
        <f>5+5</f>
        <v>10</v>
      </c>
      <c r="E25" s="11">
        <f t="shared" si="0"/>
        <v>674</v>
      </c>
    </row>
    <row r="26" spans="2:5" ht="18.75" customHeight="1">
      <c r="B26" s="5" t="s">
        <v>5</v>
      </c>
      <c r="C26" s="7">
        <f>SUM(C4:C25)</f>
        <v>5073.69</v>
      </c>
      <c r="D26" s="7">
        <f>SUM(D4:D25)</f>
        <v>340</v>
      </c>
      <c r="E26" s="7">
        <f>SUM(E4:E25)</f>
        <v>4733.69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1">
      <selection activeCell="A1" sqref="A1:IV1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25" t="s">
        <v>37</v>
      </c>
      <c r="B1" s="25"/>
      <c r="C1" s="25"/>
      <c r="D1" s="25"/>
      <c r="E1" s="25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23">
        <v>25.61</v>
      </c>
      <c r="D4" s="23">
        <v>0</v>
      </c>
      <c r="E4" s="23">
        <f aca="true" t="shared" si="0" ref="E4:E25">C4-D4</f>
        <v>25.61</v>
      </c>
    </row>
    <row r="5" spans="1:5" ht="12.75">
      <c r="A5" s="2">
        <v>2</v>
      </c>
      <c r="B5" s="1" t="s">
        <v>7</v>
      </c>
      <c r="C5" s="23">
        <v>65</v>
      </c>
      <c r="D5" s="22">
        <v>0</v>
      </c>
      <c r="E5" s="23">
        <f t="shared" si="0"/>
        <v>65</v>
      </c>
    </row>
    <row r="6" spans="1:5" ht="12.75">
      <c r="A6" s="2">
        <v>3</v>
      </c>
      <c r="B6" s="14" t="s">
        <v>8</v>
      </c>
      <c r="C6" s="23">
        <f>155.26+8+3.27-3-10</f>
        <v>153.53</v>
      </c>
      <c r="D6" s="22">
        <v>0</v>
      </c>
      <c r="E6" s="23">
        <f t="shared" si="0"/>
        <v>153.53</v>
      </c>
    </row>
    <row r="7" spans="1:5" ht="12.75">
      <c r="A7" s="2">
        <v>4</v>
      </c>
      <c r="B7" s="1" t="s">
        <v>9</v>
      </c>
      <c r="C7" s="23">
        <v>69.5</v>
      </c>
      <c r="D7" s="23">
        <v>0</v>
      </c>
      <c r="E7" s="23">
        <f t="shared" si="0"/>
        <v>69.5</v>
      </c>
    </row>
    <row r="8" spans="1:5" ht="12.75">
      <c r="A8" s="2">
        <v>5</v>
      </c>
      <c r="B8" s="8" t="s">
        <v>25</v>
      </c>
      <c r="C8" s="23">
        <f>334.9-50-5.5-10+40-150</f>
        <v>159.39999999999998</v>
      </c>
      <c r="D8" s="22">
        <v>0</v>
      </c>
      <c r="E8" s="23">
        <f t="shared" si="0"/>
        <v>159.39999999999998</v>
      </c>
    </row>
    <row r="9" spans="1:5" ht="12.75">
      <c r="A9" s="2">
        <v>6</v>
      </c>
      <c r="B9" s="1" t="s">
        <v>10</v>
      </c>
      <c r="C9" s="23">
        <v>77.9</v>
      </c>
      <c r="D9" s="23">
        <v>0</v>
      </c>
      <c r="E9" s="23">
        <f t="shared" si="0"/>
        <v>77.9</v>
      </c>
    </row>
    <row r="10" spans="1:5" ht="12.75">
      <c r="A10" s="2">
        <v>7</v>
      </c>
      <c r="B10" s="14" t="s">
        <v>11</v>
      </c>
      <c r="C10" s="23">
        <f>392.87+15</f>
        <v>407.87</v>
      </c>
      <c r="D10" s="24">
        <f>3+15+100+3+3</f>
        <v>124</v>
      </c>
      <c r="E10" s="23">
        <f t="shared" si="0"/>
        <v>283.87</v>
      </c>
    </row>
    <row r="11" spans="1:5" ht="12.75">
      <c r="A11" s="2">
        <v>8</v>
      </c>
      <c r="B11" s="1" t="s">
        <v>12</v>
      </c>
      <c r="C11" s="23">
        <v>280</v>
      </c>
      <c r="D11" s="23">
        <v>0</v>
      </c>
      <c r="E11" s="23">
        <f t="shared" si="0"/>
        <v>280</v>
      </c>
    </row>
    <row r="12" spans="1:5" ht="12.75">
      <c r="A12" s="2">
        <v>9</v>
      </c>
      <c r="B12" s="14" t="s">
        <v>13</v>
      </c>
      <c r="C12" s="23">
        <f>376+5.06</f>
        <v>381.06</v>
      </c>
      <c r="D12" s="23">
        <v>0</v>
      </c>
      <c r="E12" s="23">
        <f t="shared" si="0"/>
        <v>381.06</v>
      </c>
    </row>
    <row r="13" spans="1:5" ht="12.75">
      <c r="A13" s="2">
        <v>10</v>
      </c>
      <c r="B13" s="8" t="s">
        <v>14</v>
      </c>
      <c r="C13" s="23">
        <v>60</v>
      </c>
      <c r="D13" s="23">
        <v>0</v>
      </c>
      <c r="E13" s="23">
        <f t="shared" si="0"/>
        <v>60</v>
      </c>
    </row>
    <row r="14" spans="1:5" ht="12.75">
      <c r="A14" s="2">
        <v>11</v>
      </c>
      <c r="B14" s="1" t="s">
        <v>15</v>
      </c>
      <c r="C14" s="23">
        <f>186.5-29</f>
        <v>157.5</v>
      </c>
      <c r="D14" s="23">
        <v>0</v>
      </c>
      <c r="E14" s="23">
        <f t="shared" si="0"/>
        <v>157.5</v>
      </c>
    </row>
    <row r="15" spans="1:5" ht="12.75">
      <c r="A15" s="2">
        <v>12</v>
      </c>
      <c r="B15" s="1" t="s">
        <v>16</v>
      </c>
      <c r="C15" s="23">
        <f>360.5-20+3</f>
        <v>343.5</v>
      </c>
      <c r="D15" s="23">
        <v>0</v>
      </c>
      <c r="E15" s="23">
        <f t="shared" si="0"/>
        <v>343.5</v>
      </c>
    </row>
    <row r="16" spans="1:5" ht="12.75">
      <c r="A16" s="2">
        <v>13</v>
      </c>
      <c r="B16" s="1" t="s">
        <v>23</v>
      </c>
      <c r="C16" s="23">
        <f>406.97-15-15+15-3+116.8</f>
        <v>505.77000000000004</v>
      </c>
      <c r="D16" s="23">
        <v>0</v>
      </c>
      <c r="E16" s="23">
        <f t="shared" si="0"/>
        <v>505.77000000000004</v>
      </c>
    </row>
    <row r="17" spans="1:5" ht="12.75">
      <c r="A17" s="2">
        <v>14</v>
      </c>
      <c r="B17" s="1" t="s">
        <v>17</v>
      </c>
      <c r="C17" s="23">
        <v>216.54</v>
      </c>
      <c r="D17" s="23">
        <v>0</v>
      </c>
      <c r="E17" s="23">
        <f t="shared" si="0"/>
        <v>216.54</v>
      </c>
    </row>
    <row r="18" spans="1:5" ht="12.75">
      <c r="A18" s="2">
        <v>15</v>
      </c>
      <c r="B18" s="1" t="s">
        <v>18</v>
      </c>
      <c r="C18" s="23">
        <v>120</v>
      </c>
      <c r="D18" s="23">
        <v>0</v>
      </c>
      <c r="E18" s="23">
        <f t="shared" si="0"/>
        <v>120</v>
      </c>
    </row>
    <row r="19" spans="1:5" ht="12.75">
      <c r="A19" s="2">
        <v>16</v>
      </c>
      <c r="B19" s="1" t="s">
        <v>19</v>
      </c>
      <c r="C19" s="23">
        <v>104</v>
      </c>
      <c r="D19" s="23">
        <v>0</v>
      </c>
      <c r="E19" s="23">
        <f t="shared" si="0"/>
        <v>104</v>
      </c>
    </row>
    <row r="20" spans="1:5" ht="12.75">
      <c r="A20" s="2">
        <v>17</v>
      </c>
      <c r="B20" s="8" t="s">
        <v>27</v>
      </c>
      <c r="C20" s="23">
        <f>182-6-3-5-7</f>
        <v>161</v>
      </c>
      <c r="D20" s="23">
        <v>0</v>
      </c>
      <c r="E20" s="23">
        <f>C20</f>
        <v>161</v>
      </c>
    </row>
    <row r="21" spans="1:5" ht="12.75">
      <c r="A21" s="2">
        <v>18</v>
      </c>
      <c r="B21" s="8" t="s">
        <v>20</v>
      </c>
      <c r="C21" s="23">
        <f>190+20.5</f>
        <v>210.5</v>
      </c>
      <c r="D21" s="23">
        <v>0</v>
      </c>
      <c r="E21" s="23">
        <f t="shared" si="0"/>
        <v>210.5</v>
      </c>
    </row>
    <row r="22" spans="1:5" ht="12.75">
      <c r="A22" s="2">
        <v>19</v>
      </c>
      <c r="B22" s="8" t="s">
        <v>21</v>
      </c>
      <c r="C22" s="23">
        <v>200</v>
      </c>
      <c r="D22" s="23">
        <v>0</v>
      </c>
      <c r="E22" s="23">
        <f t="shared" si="0"/>
        <v>200</v>
      </c>
    </row>
    <row r="23" spans="1:5" ht="12.75">
      <c r="A23" s="11">
        <v>20</v>
      </c>
      <c r="B23" s="14" t="s">
        <v>22</v>
      </c>
      <c r="C23" s="23">
        <f>192.5-7</f>
        <v>185.5</v>
      </c>
      <c r="D23" s="22">
        <v>0</v>
      </c>
      <c r="E23" s="23">
        <f t="shared" si="0"/>
        <v>185.5</v>
      </c>
    </row>
    <row r="24" spans="1:5" ht="12.75">
      <c r="A24" s="2">
        <v>21</v>
      </c>
      <c r="B24" s="14" t="s">
        <v>26</v>
      </c>
      <c r="C24" s="23">
        <f>460.51+45</f>
        <v>505.51</v>
      </c>
      <c r="D24" s="23">
        <v>0</v>
      </c>
      <c r="E24" s="23">
        <f t="shared" si="0"/>
        <v>505.51</v>
      </c>
    </row>
    <row r="25" spans="1:5" ht="12.75">
      <c r="A25" s="2">
        <v>22</v>
      </c>
      <c r="B25" s="14" t="s">
        <v>24</v>
      </c>
      <c r="C25" s="23">
        <f>714-10-10-3-7</f>
        <v>684</v>
      </c>
      <c r="D25" s="22">
        <v>0</v>
      </c>
      <c r="E25" s="23">
        <f t="shared" si="0"/>
        <v>684</v>
      </c>
    </row>
    <row r="26" spans="2:5" ht="18.75" customHeight="1">
      <c r="B26" s="5" t="s">
        <v>5</v>
      </c>
      <c r="C26" s="7">
        <f>SUM(C4:C25)</f>
        <v>5073.69</v>
      </c>
      <c r="D26" s="7">
        <f>SUM(D4:D25)</f>
        <v>124</v>
      </c>
      <c r="E26" s="7">
        <f>SUM(E4:E25)</f>
        <v>4949.69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H30"/>
  <sheetViews>
    <sheetView view="pageBreakPreview" zoomScaleSheetLayoutView="100" zoomScalePageLayoutView="0" workbookViewId="0" topLeftCell="A1">
      <selection activeCell="A1" sqref="A1:IV1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9">
        <f>155.26+8+3.27-3-10</f>
        <v>153.53</v>
      </c>
      <c r="D6" s="21">
        <v>0</v>
      </c>
      <c r="E6" s="11">
        <f t="shared" si="0"/>
        <v>153.53</v>
      </c>
    </row>
    <row r="7" spans="1:5" ht="12.75">
      <c r="A7" s="2">
        <v>4</v>
      </c>
      <c r="B7" s="1" t="s">
        <v>9</v>
      </c>
      <c r="C7" s="17">
        <v>69.5</v>
      </c>
      <c r="D7" s="17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9">
        <f>334.9-50-5.5-10+40-150</f>
        <v>159.39999999999998</v>
      </c>
      <c r="D8" s="21">
        <v>0</v>
      </c>
      <c r="E8" s="11">
        <f t="shared" si="0"/>
        <v>159.39999999999998</v>
      </c>
    </row>
    <row r="9" spans="1:5" ht="12.75">
      <c r="A9" s="2">
        <v>6</v>
      </c>
      <c r="B9" s="1" t="s">
        <v>10</v>
      </c>
      <c r="C9" s="17">
        <v>77.9</v>
      </c>
      <c r="D9" s="17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7">
        <f>392.87+15</f>
        <v>407.87</v>
      </c>
      <c r="D10" s="20">
        <f>3+15+100+3+3</f>
        <v>124</v>
      </c>
      <c r="E10" s="11">
        <f t="shared" si="0"/>
        <v>283.87</v>
      </c>
    </row>
    <row r="11" spans="1:5" ht="12.75">
      <c r="A11" s="2">
        <v>8</v>
      </c>
      <c r="B11" s="1" t="s">
        <v>12</v>
      </c>
      <c r="C11" s="17">
        <v>280</v>
      </c>
      <c r="D11" s="17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7">
        <f>376+5.06</f>
        <v>381.06</v>
      </c>
      <c r="D12" s="17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7">
        <v>60</v>
      </c>
      <c r="D13" s="17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9">
        <f>186.5-29</f>
        <v>157.5</v>
      </c>
      <c r="D14" s="17">
        <v>0</v>
      </c>
      <c r="E14" s="11">
        <f t="shared" si="0"/>
        <v>157.5</v>
      </c>
    </row>
    <row r="15" spans="1:5" ht="12.75">
      <c r="A15" s="2">
        <v>12</v>
      </c>
      <c r="B15" s="1" t="s">
        <v>16</v>
      </c>
      <c r="C15" s="17">
        <f>360.5-20+3</f>
        <v>343.5</v>
      </c>
      <c r="D15" s="17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7">
        <f>406.97-15-15+15-3+116.8</f>
        <v>505.77000000000004</v>
      </c>
      <c r="D16" s="17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7">
        <v>216.54</v>
      </c>
      <c r="D17" s="17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7">
        <v>120</v>
      </c>
      <c r="D18" s="17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7">
        <v>104</v>
      </c>
      <c r="D19" s="17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9">
        <f>182-6-3-5-7</f>
        <v>161</v>
      </c>
      <c r="D20" s="17">
        <v>0</v>
      </c>
      <c r="E20" s="11">
        <f>C20</f>
        <v>161</v>
      </c>
    </row>
    <row r="21" spans="1:5" ht="12.75">
      <c r="A21" s="2">
        <v>18</v>
      </c>
      <c r="B21" s="8" t="s">
        <v>20</v>
      </c>
      <c r="C21" s="17">
        <f>190+20.5</f>
        <v>210.5</v>
      </c>
      <c r="D21" s="17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7">
        <v>200</v>
      </c>
      <c r="D22" s="17">
        <v>0</v>
      </c>
      <c r="E22" s="11">
        <f t="shared" si="0"/>
        <v>200</v>
      </c>
    </row>
    <row r="23" spans="1:5" ht="12.75">
      <c r="A23" s="11">
        <v>20</v>
      </c>
      <c r="B23" s="14" t="s">
        <v>22</v>
      </c>
      <c r="C23" s="19">
        <f>192.5-7</f>
        <v>185.5</v>
      </c>
      <c r="D23" s="21">
        <v>0</v>
      </c>
      <c r="E23" s="19">
        <f t="shared" si="0"/>
        <v>185.5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5073.69</v>
      </c>
      <c r="D26" s="7">
        <f>SUM(D4:D25)</f>
        <v>124</v>
      </c>
      <c r="E26" s="7">
        <f>SUM(E4:E25)</f>
        <v>4949.69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1">
      <selection activeCell="I19" sqref="I19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25" t="s">
        <v>36</v>
      </c>
      <c r="B1" s="25"/>
      <c r="C1" s="25"/>
      <c r="D1" s="25"/>
      <c r="E1" s="25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7">
        <f>155.26+8+3.27-3-10</f>
        <v>153.53</v>
      </c>
      <c r="D6" s="18">
        <f>50</f>
        <v>50</v>
      </c>
      <c r="E6" s="17">
        <f t="shared" si="0"/>
        <v>103.53</v>
      </c>
    </row>
    <row r="7" spans="1:5" ht="12.75">
      <c r="A7" s="2">
        <v>4</v>
      </c>
      <c r="B7" s="1" t="s">
        <v>9</v>
      </c>
      <c r="C7" s="17">
        <v>69.5</v>
      </c>
      <c r="D7" s="17">
        <v>0</v>
      </c>
      <c r="E7" s="17">
        <f t="shared" si="0"/>
        <v>69.5</v>
      </c>
    </row>
    <row r="8" spans="1:5" ht="12.75">
      <c r="A8" s="2">
        <v>5</v>
      </c>
      <c r="B8" s="8" t="s">
        <v>25</v>
      </c>
      <c r="C8" s="17">
        <f>334.9-50-5.5-10-40</f>
        <v>229.39999999999998</v>
      </c>
      <c r="D8" s="18">
        <f>40+5.5-5.5</f>
        <v>40</v>
      </c>
      <c r="E8" s="17">
        <f t="shared" si="0"/>
        <v>189.39999999999998</v>
      </c>
    </row>
    <row r="9" spans="1:5" ht="12.75">
      <c r="A9" s="2">
        <v>6</v>
      </c>
      <c r="B9" s="1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2">
        <v>7</v>
      </c>
      <c r="B10" s="14" t="s">
        <v>11</v>
      </c>
      <c r="C10" s="17">
        <f>392.87+15</f>
        <v>407.87</v>
      </c>
      <c r="D10" s="18">
        <v>3</v>
      </c>
      <c r="E10" s="17">
        <f t="shared" si="0"/>
        <v>404.87</v>
      </c>
    </row>
    <row r="11" spans="1:5" ht="12.75">
      <c r="A11" s="2">
        <v>8</v>
      </c>
      <c r="B11" s="1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2">
        <v>9</v>
      </c>
      <c r="B12" s="14" t="s">
        <v>13</v>
      </c>
      <c r="C12" s="17">
        <f>376+5.06</f>
        <v>381.06</v>
      </c>
      <c r="D12" s="17">
        <v>0</v>
      </c>
      <c r="E12" s="17">
        <f t="shared" si="0"/>
        <v>381.06</v>
      </c>
    </row>
    <row r="13" spans="1:5" ht="12.75">
      <c r="A13" s="2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2">
        <v>11</v>
      </c>
      <c r="B14" s="1" t="s">
        <v>15</v>
      </c>
      <c r="C14" s="17">
        <f>186.5-29</f>
        <v>157.5</v>
      </c>
      <c r="D14" s="17">
        <v>0</v>
      </c>
      <c r="E14" s="17">
        <f t="shared" si="0"/>
        <v>157.5</v>
      </c>
    </row>
    <row r="15" spans="1:5" ht="12.75">
      <c r="A15" s="2">
        <v>12</v>
      </c>
      <c r="B15" s="1" t="s">
        <v>16</v>
      </c>
      <c r="C15" s="17">
        <f>360.5-20+3</f>
        <v>343.5</v>
      </c>
      <c r="D15" s="17">
        <v>0</v>
      </c>
      <c r="E15" s="17">
        <f t="shared" si="0"/>
        <v>343.5</v>
      </c>
    </row>
    <row r="16" spans="1:5" ht="12.75">
      <c r="A16" s="2">
        <v>13</v>
      </c>
      <c r="B16" s="1" t="s">
        <v>23</v>
      </c>
      <c r="C16" s="17">
        <f>406.97-15-15+15-3+116.8</f>
        <v>505.77000000000004</v>
      </c>
      <c r="D16" s="17">
        <v>0</v>
      </c>
      <c r="E16" s="17">
        <f t="shared" si="0"/>
        <v>505.77000000000004</v>
      </c>
    </row>
    <row r="17" spans="1:5" ht="12.75">
      <c r="A17" s="2">
        <v>14</v>
      </c>
      <c r="B17" s="1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2">
        <v>15</v>
      </c>
      <c r="B18" s="1" t="s">
        <v>18</v>
      </c>
      <c r="C18" s="17">
        <v>120</v>
      </c>
      <c r="D18" s="17">
        <v>0</v>
      </c>
      <c r="E18" s="17">
        <f t="shared" si="0"/>
        <v>120</v>
      </c>
    </row>
    <row r="19" spans="1:5" ht="12.75">
      <c r="A19" s="2">
        <v>16</v>
      </c>
      <c r="B19" s="1" t="s">
        <v>19</v>
      </c>
      <c r="C19" s="17">
        <v>104</v>
      </c>
      <c r="D19" s="17">
        <v>0</v>
      </c>
      <c r="E19" s="17">
        <f t="shared" si="0"/>
        <v>104</v>
      </c>
    </row>
    <row r="20" spans="1:5" ht="12.75">
      <c r="A20" s="2">
        <v>17</v>
      </c>
      <c r="B20" s="8" t="s">
        <v>27</v>
      </c>
      <c r="C20" s="17">
        <f>182-6-3-5-7</f>
        <v>161</v>
      </c>
      <c r="D20" s="17">
        <v>10</v>
      </c>
      <c r="E20" s="17">
        <f>C20</f>
        <v>161</v>
      </c>
    </row>
    <row r="21" spans="1:5" ht="12.75">
      <c r="A21" s="2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2">
        <v>19</v>
      </c>
      <c r="B22" s="8" t="s">
        <v>21</v>
      </c>
      <c r="C22" s="17">
        <v>200</v>
      </c>
      <c r="D22" s="17">
        <v>0</v>
      </c>
      <c r="E22" s="17">
        <f t="shared" si="0"/>
        <v>200</v>
      </c>
    </row>
    <row r="23" spans="1:5" ht="12.75">
      <c r="A23" s="11">
        <v>20</v>
      </c>
      <c r="B23" s="14" t="s">
        <v>22</v>
      </c>
      <c r="C23" s="17">
        <f>192.5-7</f>
        <v>185.5</v>
      </c>
      <c r="D23" s="18">
        <v>0</v>
      </c>
      <c r="E23" s="17">
        <f t="shared" si="0"/>
        <v>185.5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5143.69</v>
      </c>
      <c r="D26" s="7">
        <f>SUM(D4:D25)</f>
        <v>103</v>
      </c>
      <c r="E26" s="7">
        <f>SUM(E4:E25)</f>
        <v>5050.69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25" t="s">
        <v>36</v>
      </c>
      <c r="B1" s="25"/>
      <c r="C1" s="25"/>
      <c r="D1" s="25"/>
      <c r="E1" s="25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9">
        <f>155.26+8+3.27-3-10</f>
        <v>153.53</v>
      </c>
      <c r="D6" s="20">
        <f>50</f>
        <v>50</v>
      </c>
      <c r="E6" s="11">
        <f t="shared" si="0"/>
        <v>103.53</v>
      </c>
    </row>
    <row r="7" spans="1:5" ht="12.75">
      <c r="A7" s="2">
        <v>4</v>
      </c>
      <c r="B7" s="1" t="s">
        <v>9</v>
      </c>
      <c r="C7" s="17">
        <v>69.5</v>
      </c>
      <c r="D7" s="17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9">
        <f>334.9-50-5.5-10-40</f>
        <v>229.39999999999998</v>
      </c>
      <c r="D8" s="20">
        <f>40+5.5-5.5</f>
        <v>40</v>
      </c>
      <c r="E8" s="11">
        <f t="shared" si="0"/>
        <v>189.39999999999998</v>
      </c>
    </row>
    <row r="9" spans="1:5" ht="12.75">
      <c r="A9" s="2">
        <v>6</v>
      </c>
      <c r="B9" s="1" t="s">
        <v>10</v>
      </c>
      <c r="C9" s="17">
        <v>77.9</v>
      </c>
      <c r="D9" s="17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7">
        <f>392.87+15</f>
        <v>407.87</v>
      </c>
      <c r="D10" s="20">
        <v>3</v>
      </c>
      <c r="E10" s="11">
        <f t="shared" si="0"/>
        <v>404.87</v>
      </c>
    </row>
    <row r="11" spans="1:5" ht="12.75">
      <c r="A11" s="2">
        <v>8</v>
      </c>
      <c r="B11" s="1" t="s">
        <v>12</v>
      </c>
      <c r="C11" s="17">
        <v>280</v>
      </c>
      <c r="D11" s="17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7">
        <f>376+5.06</f>
        <v>381.06</v>
      </c>
      <c r="D12" s="17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7">
        <v>60</v>
      </c>
      <c r="D13" s="17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9">
        <f>186.5-29</f>
        <v>157.5</v>
      </c>
      <c r="D14" s="17">
        <v>0</v>
      </c>
      <c r="E14" s="11">
        <f t="shared" si="0"/>
        <v>157.5</v>
      </c>
    </row>
    <row r="15" spans="1:5" ht="12.75">
      <c r="A15" s="2">
        <v>12</v>
      </c>
      <c r="B15" s="1" t="s">
        <v>16</v>
      </c>
      <c r="C15" s="17">
        <f>360.5-20+3</f>
        <v>343.5</v>
      </c>
      <c r="D15" s="17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7">
        <f>406.97-15-15+15-3+116.8</f>
        <v>505.77000000000004</v>
      </c>
      <c r="D16" s="17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7">
        <v>216.54</v>
      </c>
      <c r="D17" s="17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7">
        <v>120</v>
      </c>
      <c r="D18" s="17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7">
        <v>104</v>
      </c>
      <c r="D19" s="17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9">
        <f>182-6-3-5-7</f>
        <v>161</v>
      </c>
      <c r="D20" s="19">
        <v>10</v>
      </c>
      <c r="E20" s="11">
        <f>C20</f>
        <v>161</v>
      </c>
    </row>
    <row r="21" spans="1:5" ht="12.75">
      <c r="A21" s="2">
        <v>18</v>
      </c>
      <c r="B21" s="8" t="s">
        <v>20</v>
      </c>
      <c r="C21" s="17">
        <f>190+20.5</f>
        <v>210.5</v>
      </c>
      <c r="D21" s="17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7">
        <v>200</v>
      </c>
      <c r="D22" s="17">
        <v>0</v>
      </c>
      <c r="E22" s="11">
        <f t="shared" si="0"/>
        <v>200</v>
      </c>
    </row>
    <row r="23" spans="1:5" ht="12.75">
      <c r="A23" s="11">
        <v>20</v>
      </c>
      <c r="B23" s="14" t="s">
        <v>22</v>
      </c>
      <c r="C23" s="19">
        <f>192.5-7</f>
        <v>185.5</v>
      </c>
      <c r="D23" s="20">
        <v>0</v>
      </c>
      <c r="E23" s="19">
        <f t="shared" si="0"/>
        <v>185.5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5143.69</v>
      </c>
      <c r="D26" s="7">
        <f>SUM(D4:D25)</f>
        <v>103</v>
      </c>
      <c r="E26" s="7">
        <f>SUM(E4:E25)</f>
        <v>5050.69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25" t="s">
        <v>33</v>
      </c>
      <c r="B1" s="25"/>
      <c r="C1" s="25"/>
      <c r="D1" s="25"/>
      <c r="E1" s="25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7">
        <f>155.26+8+3.27-3-10</f>
        <v>153.53</v>
      </c>
      <c r="D6" s="18">
        <f>50+10-10</f>
        <v>50</v>
      </c>
      <c r="E6" s="11">
        <f t="shared" si="0"/>
        <v>103.53</v>
      </c>
    </row>
    <row r="7" spans="1:5" ht="12.75">
      <c r="A7" s="2">
        <v>4</v>
      </c>
      <c r="B7" s="1" t="s">
        <v>9</v>
      </c>
      <c r="C7" s="17">
        <v>69.5</v>
      </c>
      <c r="D7" s="17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7">
        <f>334.9-50-5.5-10</f>
        <v>269.4</v>
      </c>
      <c r="D8" s="18">
        <f>40+5.5-5.5</f>
        <v>40</v>
      </c>
      <c r="E8" s="11">
        <f t="shared" si="0"/>
        <v>229.39999999999998</v>
      </c>
    </row>
    <row r="9" spans="1:5" ht="12.75">
      <c r="A9" s="2">
        <v>6</v>
      </c>
      <c r="B9" s="1" t="s">
        <v>10</v>
      </c>
      <c r="C9" s="17">
        <v>77.9</v>
      </c>
      <c r="D9" s="17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7">
        <f>392.87+15</f>
        <v>407.87</v>
      </c>
      <c r="D10" s="18">
        <v>3</v>
      </c>
      <c r="E10" s="11">
        <f t="shared" si="0"/>
        <v>404.87</v>
      </c>
    </row>
    <row r="11" spans="1:5" ht="12.75">
      <c r="A11" s="2">
        <v>8</v>
      </c>
      <c r="B11" s="1" t="s">
        <v>12</v>
      </c>
      <c r="C11" s="17">
        <v>280</v>
      </c>
      <c r="D11" s="17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7">
        <f>376+5.06</f>
        <v>381.06</v>
      </c>
      <c r="D12" s="17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7">
        <v>60</v>
      </c>
      <c r="D13" s="17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7">
        <f>186.5-29</f>
        <v>157.5</v>
      </c>
      <c r="D14" s="17">
        <v>0</v>
      </c>
      <c r="E14" s="11">
        <f t="shared" si="0"/>
        <v>157.5</v>
      </c>
    </row>
    <row r="15" spans="1:5" ht="12.75">
      <c r="A15" s="2">
        <v>12</v>
      </c>
      <c r="B15" s="1" t="s">
        <v>16</v>
      </c>
      <c r="C15" s="17">
        <f>360.5-20+3</f>
        <v>343.5</v>
      </c>
      <c r="D15" s="17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7">
        <f>406.97-15-15+15-3+116.8</f>
        <v>505.77000000000004</v>
      </c>
      <c r="D16" s="17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7">
        <v>216.54</v>
      </c>
      <c r="D17" s="17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7">
        <v>120</v>
      </c>
      <c r="D18" s="17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7">
        <v>104</v>
      </c>
      <c r="D19" s="17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7">
        <f>182-6</f>
        <v>176</v>
      </c>
      <c r="D20" s="17">
        <v>0</v>
      </c>
      <c r="E20" s="11">
        <f>C20</f>
        <v>176</v>
      </c>
    </row>
    <row r="21" spans="1:5" ht="12.75">
      <c r="A21" s="2">
        <v>18</v>
      </c>
      <c r="B21" s="8" t="s">
        <v>20</v>
      </c>
      <c r="C21" s="17">
        <f>190+20.5</f>
        <v>210.5</v>
      </c>
      <c r="D21" s="17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7">
        <v>200</v>
      </c>
      <c r="D22" s="17">
        <v>0</v>
      </c>
      <c r="E22" s="11">
        <f t="shared" si="0"/>
        <v>200</v>
      </c>
    </row>
    <row r="23" spans="1:5" ht="12.75">
      <c r="A23" s="2">
        <v>20</v>
      </c>
      <c r="B23" s="8" t="s">
        <v>22</v>
      </c>
      <c r="C23" s="17">
        <f>192.5-7</f>
        <v>185.5</v>
      </c>
      <c r="D23" s="18">
        <v>20</v>
      </c>
      <c r="E23" s="11">
        <f t="shared" si="0"/>
        <v>165.5</v>
      </c>
    </row>
    <row r="24" spans="1:5" ht="12.75">
      <c r="A24" s="2">
        <v>21</v>
      </c>
      <c r="B24" s="14" t="s">
        <v>26</v>
      </c>
      <c r="C24" s="17">
        <f>460.51+45</f>
        <v>505.51</v>
      </c>
      <c r="D24" s="17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5198.69</v>
      </c>
      <c r="D26" s="7">
        <f>SUM(D4:D25)</f>
        <v>113</v>
      </c>
      <c r="E26" s="7">
        <f>SUM(E4:E25)</f>
        <v>5085.69</v>
      </c>
    </row>
    <row r="27" spans="3:7" ht="12.75">
      <c r="C27" s="12"/>
      <c r="G27" s="9"/>
    </row>
    <row r="28" spans="2:7" ht="49.5" customHeight="1">
      <c r="B28" t="s">
        <v>34</v>
      </c>
      <c r="D28" s="6" t="s">
        <v>35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SheetLayoutView="100" zoomScalePageLayoutView="0" workbookViewId="0" topLeftCell="A1">
      <selection activeCell="T2" sqref="T2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25" t="s">
        <v>33</v>
      </c>
      <c r="B1" s="25"/>
      <c r="C1" s="25"/>
      <c r="D1" s="25"/>
      <c r="E1" s="25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5">
        <f>155.26+8+3.27-3-10</f>
        <v>153.53</v>
      </c>
      <c r="D6" s="16">
        <f>50+10-10</f>
        <v>50</v>
      </c>
      <c r="E6" s="11">
        <f t="shared" si="0"/>
        <v>103.53</v>
      </c>
    </row>
    <row r="7" spans="1:5" ht="12.75">
      <c r="A7" s="2">
        <v>4</v>
      </c>
      <c r="B7" s="1" t="s">
        <v>9</v>
      </c>
      <c r="C7" s="17">
        <v>69.5</v>
      </c>
      <c r="D7" s="17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5">
        <f>334.9-50-5.5-10</f>
        <v>269.4</v>
      </c>
      <c r="D8" s="16">
        <f>40+5.5-5.5</f>
        <v>40</v>
      </c>
      <c r="E8" s="11">
        <f t="shared" si="0"/>
        <v>229.39999999999998</v>
      </c>
    </row>
    <row r="9" spans="1:5" ht="12.75">
      <c r="A9" s="2">
        <v>6</v>
      </c>
      <c r="B9" s="1" t="s">
        <v>10</v>
      </c>
      <c r="C9" s="17">
        <v>77.9</v>
      </c>
      <c r="D9" s="17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7">
        <f>392.87+15</f>
        <v>407.87</v>
      </c>
      <c r="D10" s="16">
        <v>3</v>
      </c>
      <c r="E10" s="11">
        <f t="shared" si="0"/>
        <v>404.87</v>
      </c>
    </row>
    <row r="11" spans="1:5" ht="12.75">
      <c r="A11" s="2">
        <v>8</v>
      </c>
      <c r="B11" s="1" t="s">
        <v>12</v>
      </c>
      <c r="C11" s="17">
        <v>280</v>
      </c>
      <c r="D11" s="17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7">
        <f>376+5.06</f>
        <v>381.06</v>
      </c>
      <c r="D12" s="17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7">
        <v>60</v>
      </c>
      <c r="D13" s="17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5">
        <f>186.5-29</f>
        <v>157.5</v>
      </c>
      <c r="D14" s="17">
        <v>0</v>
      </c>
      <c r="E14" s="11">
        <f t="shared" si="0"/>
        <v>157.5</v>
      </c>
    </row>
    <row r="15" spans="1:5" ht="12.75">
      <c r="A15" s="2">
        <v>12</v>
      </c>
      <c r="B15" s="1" t="s">
        <v>16</v>
      </c>
      <c r="C15" s="17">
        <f>360.5-20+3</f>
        <v>343.5</v>
      </c>
      <c r="D15" s="17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7">
        <f>406.97-15-15+15-3+116.8</f>
        <v>505.77000000000004</v>
      </c>
      <c r="D16" s="17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7">
        <v>216.54</v>
      </c>
      <c r="D17" s="17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7">
        <v>120</v>
      </c>
      <c r="D18" s="17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7">
        <v>104</v>
      </c>
      <c r="D19" s="17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7">
        <f>182-6</f>
        <v>176</v>
      </c>
      <c r="D20" s="17">
        <v>0</v>
      </c>
      <c r="E20" s="11">
        <f>C20</f>
        <v>176</v>
      </c>
    </row>
    <row r="21" spans="1:5" ht="12.75">
      <c r="A21" s="2">
        <v>18</v>
      </c>
      <c r="B21" s="8" t="s">
        <v>20</v>
      </c>
      <c r="C21" s="17">
        <f>190+20.5</f>
        <v>210.5</v>
      </c>
      <c r="D21" s="17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7">
        <v>200</v>
      </c>
      <c r="D22" s="17">
        <v>0</v>
      </c>
      <c r="E22" s="11">
        <f t="shared" si="0"/>
        <v>200</v>
      </c>
    </row>
    <row r="23" spans="1:5" ht="12.75">
      <c r="A23" s="2">
        <v>20</v>
      </c>
      <c r="B23" s="8" t="s">
        <v>22</v>
      </c>
      <c r="C23" s="17">
        <f>192.5-7</f>
        <v>185.5</v>
      </c>
      <c r="D23" s="16">
        <v>20</v>
      </c>
      <c r="E23" s="11">
        <f t="shared" si="0"/>
        <v>165.5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5198.69</v>
      </c>
      <c r="D26" s="7">
        <f>SUM(D4:D25)</f>
        <v>113</v>
      </c>
      <c r="E26" s="7">
        <f>SUM(E4:E25)</f>
        <v>5085.69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4">
      <selection activeCell="C45" sqref="C45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25" t="s">
        <v>31</v>
      </c>
      <c r="B1" s="25"/>
      <c r="C1" s="25"/>
      <c r="D1" s="25"/>
      <c r="E1" s="25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7">
        <f>155.26+8+3.27-3</f>
        <v>163.53</v>
      </c>
      <c r="D6" s="18">
        <f>50+10</f>
        <v>60</v>
      </c>
      <c r="E6" s="11">
        <f t="shared" si="0"/>
        <v>103.53</v>
      </c>
    </row>
    <row r="7" spans="1:5" ht="12.75">
      <c r="A7" s="2">
        <v>4</v>
      </c>
      <c r="B7" s="1" t="s">
        <v>9</v>
      </c>
      <c r="C7" s="17">
        <v>69.5</v>
      </c>
      <c r="D7" s="17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7">
        <f>334.9-50</f>
        <v>284.9</v>
      </c>
      <c r="D8" s="18">
        <f>40+5.5</f>
        <v>45.5</v>
      </c>
      <c r="E8" s="11">
        <f t="shared" si="0"/>
        <v>239.39999999999998</v>
      </c>
    </row>
    <row r="9" spans="1:5" ht="12.75">
      <c r="A9" s="2">
        <v>6</v>
      </c>
      <c r="B9" s="1" t="s">
        <v>10</v>
      </c>
      <c r="C9" s="17">
        <v>77.9</v>
      </c>
      <c r="D9" s="17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7">
        <f>392.87+15</f>
        <v>407.87</v>
      </c>
      <c r="D10" s="18">
        <v>3</v>
      </c>
      <c r="E10" s="11">
        <f t="shared" si="0"/>
        <v>404.87</v>
      </c>
    </row>
    <row r="11" spans="1:5" ht="12.75">
      <c r="A11" s="2">
        <v>8</v>
      </c>
      <c r="B11" s="1" t="s">
        <v>12</v>
      </c>
      <c r="C11" s="17">
        <v>280</v>
      </c>
      <c r="D11" s="17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7">
        <f>376+5.06</f>
        <v>381.06</v>
      </c>
      <c r="D12" s="17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7">
        <v>60</v>
      </c>
      <c r="D13" s="17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7">
        <v>186.5</v>
      </c>
      <c r="D14" s="17">
        <v>0</v>
      </c>
      <c r="E14" s="11">
        <f t="shared" si="0"/>
        <v>186.5</v>
      </c>
    </row>
    <row r="15" spans="1:5" ht="12.75">
      <c r="A15" s="2">
        <v>12</v>
      </c>
      <c r="B15" s="1" t="s">
        <v>16</v>
      </c>
      <c r="C15" s="17">
        <f>360.5-20+3</f>
        <v>343.5</v>
      </c>
      <c r="D15" s="17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7">
        <f>406.97-15-15+15-3+116.8</f>
        <v>505.77000000000004</v>
      </c>
      <c r="D16" s="17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7">
        <v>216.54</v>
      </c>
      <c r="D17" s="17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7">
        <v>120</v>
      </c>
      <c r="D18" s="17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7">
        <v>104</v>
      </c>
      <c r="D19" s="17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7">
        <f>182-6</f>
        <v>176</v>
      </c>
      <c r="D20" s="17">
        <v>0</v>
      </c>
      <c r="E20" s="11">
        <f>C20</f>
        <v>176</v>
      </c>
    </row>
    <row r="21" spans="1:5" ht="12.75">
      <c r="A21" s="2">
        <v>18</v>
      </c>
      <c r="B21" s="8" t="s">
        <v>20</v>
      </c>
      <c r="C21" s="17">
        <f>190+20.5</f>
        <v>210.5</v>
      </c>
      <c r="D21" s="17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7">
        <v>200</v>
      </c>
      <c r="D22" s="17">
        <v>0</v>
      </c>
      <c r="E22" s="11">
        <f t="shared" si="0"/>
        <v>200</v>
      </c>
    </row>
    <row r="23" spans="1:5" ht="12.75">
      <c r="A23" s="2">
        <v>20</v>
      </c>
      <c r="B23" s="8" t="s">
        <v>22</v>
      </c>
      <c r="C23" s="17">
        <f>192.5-7</f>
        <v>185.5</v>
      </c>
      <c r="D23" s="18">
        <v>20</v>
      </c>
      <c r="E23" s="11">
        <f t="shared" si="0"/>
        <v>165.5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5253.19</v>
      </c>
      <c r="D26" s="7">
        <f>SUM(D4:D25)</f>
        <v>128.5</v>
      </c>
      <c r="E26" s="7">
        <f>SUM(E4:E25)</f>
        <v>5124.69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"Харп-Энерго-Газ"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Кравцова Елена Ивановна</cp:lastModifiedBy>
  <cp:lastPrinted>2021-04-01T05:22:40Z</cp:lastPrinted>
  <dcterms:created xsi:type="dcterms:W3CDTF">2013-11-22T05:41:30Z</dcterms:created>
  <dcterms:modified xsi:type="dcterms:W3CDTF">2021-04-01T06:03:53Z</dcterms:modified>
  <cp:category/>
  <cp:version/>
  <cp:contentType/>
  <cp:contentStatus/>
</cp:coreProperties>
</file>